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מודל אוהלסון" sheetId="1" r:id="rId1"/>
    <sheet name="גיליון3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<sst xmlns="http://schemas.openxmlformats.org/spreadsheetml/2006/main" count="39" uniqueCount="38">
  <si>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מטרה: </t>
  </si>
  <si>
    <t>נתונים מתוך דוח על הפעילויות:</t>
  </si>
  <si>
    <t>נתונים מתוך המאזן:</t>
  </si>
  <si>
    <t>סך נכסים</t>
  </si>
  <si>
    <t xml:space="preserve">יחסים </t>
  </si>
  <si>
    <t>משקלים</t>
  </si>
  <si>
    <t>Y</t>
  </si>
  <si>
    <t>P</t>
  </si>
  <si>
    <t>קבוע</t>
  </si>
  <si>
    <t>גודל</t>
  </si>
  <si>
    <t>יציב</t>
  </si>
  <si>
    <t>בינוני</t>
  </si>
  <si>
    <t>בסיכון</t>
  </si>
  <si>
    <t>נדרשת תשומת לב</t>
  </si>
  <si>
    <t xml:space="preserve">גורם החולשה העיקרי </t>
  </si>
  <si>
    <t>גורמי החולשה העיקריים</t>
  </si>
  <si>
    <t>http://papers.ssrn.com/sol3/papers.cfm?abstract_id=647662</t>
  </si>
  <si>
    <t>מקור:</t>
  </si>
  <si>
    <t xml:space="preserve">Keating, Elizabeth K. and Fischer, Mary and Gordon, Teresa P. and Greenlee, Janet S., Assessing Financial Vulnerability in the Nonprofit Sector (January 2005). KSG Working Paper No. RWP05-002; Hauser Center for Nonprofit Organizations Paper No. 27.  </t>
  </si>
  <si>
    <t>יש להכניס את הנתונים הבאים מהדוחו"ת הכספיים האחרונים</t>
  </si>
  <si>
    <t>סך נכסים נטו</t>
  </si>
  <si>
    <t>קטנה מ-</t>
  </si>
  <si>
    <t>עודף/גירעון השנה</t>
  </si>
  <si>
    <t>עודף/גירעון  שנה קודמת</t>
  </si>
  <si>
    <t>שינוי בעודף/גירעון</t>
  </si>
  <si>
    <t>הסתברות לקשיים פיננסיים</t>
  </si>
  <si>
    <t xml:space="preserve">חישוב הסתברות לקשיים פיננסיים </t>
  </si>
  <si>
    <t>מודל אוהלסון לחיזוי קשיים פיננסיים</t>
  </si>
  <si>
    <t>תוצאות המודל:</t>
  </si>
  <si>
    <t>054-4979580</t>
  </si>
  <si>
    <t>הוכן ע"י: אלי מלכי</t>
  </si>
  <si>
    <t>malki@netmedia.net.il</t>
  </si>
  <si>
    <t>סך התחייבויות לסך נכסים</t>
  </si>
  <si>
    <t>בדיקת איתנות פיננסית של עמותה והצבעה על המקורות לחולשה (אם ישנם)</t>
  </si>
  <si>
    <t>איתנות פיננסית נמדדת באמצעות ההסתברות לפשיטת רגל בשנה שלאחר הדו"ח הכספי</t>
  </si>
  <si>
    <t>מידת האיתנות הפיננסית של העמותה</t>
  </si>
  <si>
    <t>קובץ עזר לבדיקת איתנות פיננסית</t>
  </si>
  <si>
    <t>הפסד שנה נוכחית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</si>
</sst>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#,##0_ ;[Red]\-#,##0\ "/>
  </numFmts>
  <fonts count="42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165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0" fillId="0" borderId="15" xfId="0" applyBorder="1" applyAlignment="1">
      <alignment horizontal="center"/>
    </xf>
    <xf numFmtId="0" fontId="2" fillId="0" borderId="0" xfId="0" applyFont="1" applyFill="1" applyAlignment="1">
      <alignment/>
    </xf>
    <xf numFmtId="164" fontId="0" fillId="0" borderId="0" xfId="0" applyNumberFormat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2" fillId="34" borderId="0" xfId="0" applyFont="1" applyFill="1" applyAlignment="1">
      <alignment/>
    </xf>
    <xf numFmtId="0" fontId="8" fillId="34" borderId="0" xfId="42" applyFont="1" applyFill="1" applyAlignment="1" applyProtection="1">
      <alignment/>
      <protection/>
    </xf>
    <xf numFmtId="0" fontId="0" fillId="0" borderId="11" xfId="0" applyFont="1" applyBorder="1" applyAlignment="1">
      <alignment/>
    </xf>
    <xf numFmtId="0" fontId="7" fillId="0" borderId="0" xfId="42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9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2" fillId="35" borderId="16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9" fontId="2" fillId="0" borderId="2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vertical="center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dxfs count="8"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pers.ssrn.com/sol3/papers.cfm?abstract_id=647662" TargetMode="External" /><Relationship Id="rId2" Type="http://schemas.openxmlformats.org/officeDocument/2006/relationships/hyperlink" Target="mailto:malki@netmedia.net.i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rightToLeft="1" tabSelected="1" zoomScalePageLayoutView="0" workbookViewId="0" topLeftCell="A1">
      <selection activeCell="E11" sqref="E11"/>
    </sheetView>
  </sheetViews>
  <sheetFormatPr defaultColWidth="9.140625" defaultRowHeight="12.75"/>
  <cols>
    <col min="1" max="1" width="5.7109375" style="0" customWidth="1"/>
    <col min="2" max="2" width="20.57421875" style="0" bestFit="1" customWidth="1"/>
    <col min="4" max="4" width="11.28125" style="0" bestFit="1" customWidth="1"/>
    <col min="8" max="12" width="15.7109375" style="0" customWidth="1"/>
  </cols>
  <sheetData>
    <row r="1" spans="2:7" ht="12.75">
      <c r="B1" s="39" t="s">
        <v>30</v>
      </c>
      <c r="C1" s="39"/>
      <c r="D1" s="39" t="s">
        <v>29</v>
      </c>
      <c r="E1" s="39"/>
      <c r="F1" s="39"/>
      <c r="G1" s="40" t="s">
        <v>31</v>
      </c>
    </row>
    <row r="2" spans="2:3" ht="12.75">
      <c r="B2" s="50" t="s">
        <v>36</v>
      </c>
      <c r="C2" s="49"/>
    </row>
    <row r="3" spans="2:7" ht="12.75">
      <c r="B3" s="48" t="s">
        <v>0</v>
      </c>
      <c r="C3" s="49"/>
      <c r="D3" s="49"/>
      <c r="E3" s="49"/>
      <c r="F3" s="49"/>
      <c r="G3" s="49"/>
    </row>
    <row r="4" spans="2:8" ht="12.75">
      <c r="B4" s="50" t="s">
        <v>33</v>
      </c>
      <c r="C4" s="50"/>
      <c r="D4" s="50"/>
      <c r="E4" s="50"/>
      <c r="F4" s="50"/>
      <c r="G4" s="50"/>
      <c r="H4" s="3"/>
    </row>
    <row r="5" spans="2:8" ht="12.75">
      <c r="B5" s="50" t="s">
        <v>34</v>
      </c>
      <c r="C5" s="50"/>
      <c r="D5" s="50"/>
      <c r="E5" s="50"/>
      <c r="F5" s="50"/>
      <c r="G5" s="50"/>
      <c r="H5" s="3"/>
    </row>
    <row r="6" ht="12.75">
      <c r="B6" s="2"/>
    </row>
    <row r="7" spans="2:7" ht="12.75">
      <c r="B7" s="48" t="s">
        <v>19</v>
      </c>
      <c r="C7" s="49"/>
      <c r="D7" s="49"/>
      <c r="E7" s="49"/>
      <c r="F7" s="3"/>
      <c r="G7" s="3"/>
    </row>
    <row r="9" spans="2:3" ht="12.75">
      <c r="B9" s="50" t="s">
        <v>1</v>
      </c>
      <c r="C9" s="49"/>
    </row>
    <row r="10" spans="2:4" ht="12.75">
      <c r="B10" t="s">
        <v>22</v>
      </c>
      <c r="D10" s="20">
        <v>51888</v>
      </c>
    </row>
    <row r="11" ht="12.75">
      <c r="D11" s="22"/>
    </row>
    <row r="12" spans="2:4" ht="12.75">
      <c r="B12" t="s">
        <v>23</v>
      </c>
      <c r="D12" s="20">
        <v>-83409</v>
      </c>
    </row>
    <row r="13" ht="12.75">
      <c r="D13" s="21"/>
    </row>
    <row r="14" spans="2:4" ht="12.75">
      <c r="B14" s="50" t="s">
        <v>2</v>
      </c>
      <c r="D14" s="21"/>
    </row>
    <row r="15" spans="2:4" ht="12.75">
      <c r="B15" t="s">
        <v>3</v>
      </c>
      <c r="D15" s="20">
        <v>192939</v>
      </c>
    </row>
    <row r="16" ht="12.75">
      <c r="D16" s="22"/>
    </row>
    <row r="17" spans="2:4" ht="12.75">
      <c r="B17" t="s">
        <v>20</v>
      </c>
      <c r="D17" s="20">
        <v>-5288</v>
      </c>
    </row>
    <row r="18" spans="4:8" ht="12.75">
      <c r="D18" s="22"/>
      <c r="H18" s="1"/>
    </row>
    <row r="19" spans="2:5" ht="12.75">
      <c r="B19" s="51" t="s">
        <v>28</v>
      </c>
      <c r="C19" s="38"/>
      <c r="D19" s="44"/>
      <c r="E19" s="43"/>
    </row>
    <row r="20" spans="2:14" ht="12.75">
      <c r="B20" s="17" t="s">
        <v>35</v>
      </c>
      <c r="C20" s="7"/>
      <c r="D20" s="45" t="str">
        <f>+G34</f>
        <v>יציב</v>
      </c>
      <c r="E20" s="43"/>
      <c r="G20" s="24"/>
      <c r="H20" s="24"/>
      <c r="I20" s="24"/>
      <c r="J20" s="24"/>
      <c r="K20" s="24"/>
      <c r="L20" s="24"/>
      <c r="M20" s="24"/>
      <c r="N20" s="24"/>
    </row>
    <row r="21" spans="2:14" ht="12.75">
      <c r="B21" s="17" t="s">
        <v>25</v>
      </c>
      <c r="C21" s="7"/>
      <c r="D21" s="46">
        <f>+G33</f>
        <v>0.026231761720123637</v>
      </c>
      <c r="E21" s="43"/>
      <c r="G21" s="24"/>
      <c r="H21" s="24"/>
      <c r="I21" s="24"/>
      <c r="J21" s="24"/>
      <c r="K21" s="24"/>
      <c r="L21" s="24"/>
      <c r="M21" s="24"/>
      <c r="N21" s="24"/>
    </row>
    <row r="22" spans="2:14" ht="12.75">
      <c r="B22" s="18" t="s">
        <v>14</v>
      </c>
      <c r="C22" s="19"/>
      <c r="D22" s="47" t="str">
        <f>IF(G33&gt;H30,VLOOKUP(1,G35:H37,2)," ")</f>
        <v> </v>
      </c>
      <c r="E22" s="43"/>
      <c r="G22" s="24"/>
      <c r="H22" s="24"/>
      <c r="I22" s="24"/>
      <c r="J22" s="24"/>
      <c r="K22" s="24"/>
      <c r="L22" s="24"/>
      <c r="M22" s="24"/>
      <c r="N22" s="24"/>
    </row>
    <row r="23" spans="2:4" ht="12.75">
      <c r="B23" s="1"/>
      <c r="D23" s="15"/>
    </row>
    <row r="24" spans="2:6" ht="12.75">
      <c r="B24" s="4"/>
      <c r="C24" s="4"/>
      <c r="D24" s="4"/>
      <c r="E24" s="4"/>
      <c r="F24" s="4"/>
    </row>
    <row r="25" spans="4:8" ht="12.75">
      <c r="D25" s="22"/>
      <c r="H25" s="50" t="s">
        <v>17</v>
      </c>
    </row>
    <row r="26" spans="7:12" ht="39.75" customHeight="1">
      <c r="G26" s="34"/>
      <c r="H26" s="57" t="s">
        <v>18</v>
      </c>
      <c r="I26" s="57"/>
      <c r="J26" s="57"/>
      <c r="K26" s="57"/>
      <c r="L26" s="57"/>
    </row>
    <row r="27" ht="12.75">
      <c r="L27" s="42" t="s">
        <v>16</v>
      </c>
    </row>
    <row r="28" ht="12.75">
      <c r="H28" s="1" t="s">
        <v>25</v>
      </c>
    </row>
    <row r="29" spans="2:8" ht="12.75">
      <c r="B29" s="1" t="s">
        <v>26</v>
      </c>
      <c r="H29" s="3" t="s">
        <v>21</v>
      </c>
    </row>
    <row r="30" spans="8:9" ht="12.75">
      <c r="H30" s="14">
        <v>0.1</v>
      </c>
      <c r="I30" t="s">
        <v>10</v>
      </c>
    </row>
    <row r="31" spans="2:9" ht="12.75">
      <c r="B31" s="35" t="s">
        <v>27</v>
      </c>
      <c r="C31" s="36"/>
      <c r="D31" s="36"/>
      <c r="E31" s="36"/>
      <c r="F31" s="36"/>
      <c r="G31" s="37"/>
      <c r="H31" s="14">
        <v>0.2</v>
      </c>
      <c r="I31" t="s">
        <v>11</v>
      </c>
    </row>
    <row r="32" spans="2:9" ht="12.75">
      <c r="B32" s="16" t="s">
        <v>15</v>
      </c>
      <c r="C32" s="5"/>
      <c r="D32" s="8" t="s">
        <v>4</v>
      </c>
      <c r="E32" s="8" t="s">
        <v>5</v>
      </c>
      <c r="F32" s="9" t="s">
        <v>6</v>
      </c>
      <c r="G32" s="52" t="s">
        <v>7</v>
      </c>
      <c r="H32" s="14">
        <v>0.5</v>
      </c>
      <c r="I32" t="s">
        <v>13</v>
      </c>
    </row>
    <row r="33" spans="2:9" ht="12.75">
      <c r="B33" s="26" t="s">
        <v>8</v>
      </c>
      <c r="C33" s="27"/>
      <c r="D33" s="28">
        <v>1</v>
      </c>
      <c r="E33" s="29">
        <v>-3.26</v>
      </c>
      <c r="F33" s="30">
        <f>+E33*D33</f>
        <v>-3.26</v>
      </c>
      <c r="G33" s="53">
        <f>1/(1+EXP(-F38))</f>
        <v>0.026231761720123637</v>
      </c>
      <c r="H33" s="14"/>
      <c r="I33" t="s">
        <v>12</v>
      </c>
    </row>
    <row r="34" spans="2:7" ht="12.75">
      <c r="B34" s="10" t="s">
        <v>9</v>
      </c>
      <c r="C34" s="7"/>
      <c r="D34" s="11">
        <f>LN(D$15/415)</f>
        <v>6.141850835521982</v>
      </c>
      <c r="E34" s="12">
        <v>-0.45</v>
      </c>
      <c r="F34" s="13">
        <f>+E34*D34</f>
        <v>-2.763832875984892</v>
      </c>
      <c r="G34" s="54" t="str">
        <f>IF(G33&lt;=H30,I30,IF(G33&lt;=H31,I31,IF(G33&lt;=H32,I32,I33)))</f>
        <v>יציב</v>
      </c>
    </row>
    <row r="35" spans="2:9" ht="12.75">
      <c r="B35" s="41" t="s">
        <v>37</v>
      </c>
      <c r="C35" s="7"/>
      <c r="D35" s="11">
        <f>IF(D$10&lt;0,1,0)</f>
        <v>0</v>
      </c>
      <c r="E35" s="12">
        <v>2.02</v>
      </c>
      <c r="F35" s="13">
        <f>+E35*D35</f>
        <v>0</v>
      </c>
      <c r="G35" s="23" t="str">
        <f>IF(F35=F$39,1," ")</f>
        <v> </v>
      </c>
      <c r="H35" t="str">
        <f>+B35</f>
        <v>הפסד שנה נוכחית</v>
      </c>
      <c r="I35" s="14"/>
    </row>
    <row r="36" spans="2:8" ht="12.75">
      <c r="B36" s="41" t="s">
        <v>32</v>
      </c>
      <c r="C36" s="7"/>
      <c r="D36" s="11">
        <f>(D15-D17)/D15</f>
        <v>1.0274076262445644</v>
      </c>
      <c r="E36" s="12">
        <v>4</v>
      </c>
      <c r="F36" s="13">
        <f>+E36*D36</f>
        <v>4.1096305049782575</v>
      </c>
      <c r="G36" s="55">
        <f>IF(F36=F$39,1," ")</f>
        <v>1</v>
      </c>
      <c r="H36" t="str">
        <f>+B36</f>
        <v>סך התחייבויות לסך נכסים</v>
      </c>
    </row>
    <row r="37" spans="2:8" ht="12.75">
      <c r="B37" s="6" t="s">
        <v>24</v>
      </c>
      <c r="C37" s="7"/>
      <c r="D37" s="11">
        <f>+(D$10-D$12)/(ABS(D$10)+ABS(D$12))</f>
        <v>1</v>
      </c>
      <c r="E37" s="12">
        <v>-1.7</v>
      </c>
      <c r="F37" s="13">
        <f>+E37*D37</f>
        <v>-1.7</v>
      </c>
      <c r="G37" s="23" t="str">
        <f>IF(F37=F$39,1," ")</f>
        <v> </v>
      </c>
      <c r="H37" t="str">
        <f>+B37</f>
        <v>שינוי בעודף/גירעון</v>
      </c>
    </row>
    <row r="38" spans="2:7" ht="12.75">
      <c r="B38" s="31"/>
      <c r="C38" s="19"/>
      <c r="D38" s="32"/>
      <c r="E38" s="19"/>
      <c r="F38" s="33">
        <f>SUM(F33:F37)</f>
        <v>-3.614202371006635</v>
      </c>
      <c r="G38" s="56"/>
    </row>
    <row r="39" ht="12.75">
      <c r="F39" s="25">
        <f>MAX(F35:F37)</f>
        <v>4.1096305049782575</v>
      </c>
    </row>
  </sheetData>
  <sheetProtection sheet="1" objects="1" scenarios="1"/>
  <protectedRanges>
    <protectedRange sqref="L27" name="קישור למאמר"/>
    <protectedRange sqref="D10:D17" name="הכנסת נתונים"/>
  </protectedRanges>
  <mergeCells count="1">
    <mergeCell ref="H26:L26"/>
  </mergeCells>
  <conditionalFormatting sqref="D20">
    <cfRule type="cellIs" priority="5" dxfId="0" operator="equal" stopIfTrue="1">
      <formula>$I$33</formula>
    </cfRule>
    <cfRule type="cellIs" priority="6" dxfId="1" operator="equal" stopIfTrue="1">
      <formula>$I$32</formula>
    </cfRule>
    <cfRule type="cellIs" priority="7" dxfId="2" operator="equal" stopIfTrue="1">
      <formula>$I$31</formula>
    </cfRule>
    <cfRule type="cellIs" priority="8" dxfId="3" operator="equal" stopIfTrue="1">
      <formula>$I$30</formula>
    </cfRule>
  </conditionalFormatting>
  <conditionalFormatting sqref="D21">
    <cfRule type="cellIs" priority="1" dxfId="0" operator="between" stopIfTrue="1">
      <formula>$H$32</formula>
      <formula>1</formula>
    </cfRule>
    <cfRule type="cellIs" priority="2" dxfId="1" operator="between" stopIfTrue="1">
      <formula>$H$31</formula>
      <formula>$H$32</formula>
    </cfRule>
    <cfRule type="cellIs" priority="3" dxfId="2" operator="between" stopIfTrue="1">
      <formula>$H$30</formula>
      <formula>$H$31</formula>
    </cfRule>
    <cfRule type="cellIs" priority="4" dxfId="3" operator="between" stopIfTrue="1">
      <formula>$H$30</formula>
      <formula>0</formula>
    </cfRule>
  </conditionalFormatting>
  <hyperlinks>
    <hyperlink ref="L27" r:id="rId1" display="http://papers.ssrn.com/sol3/papers.cfm?abstract_id=647662"/>
    <hyperlink ref="G1" r:id="rId2" display="malki@netmedia.net.il"/>
  </hyperlinks>
  <printOptions/>
  <pageMargins left="0.75" right="0.75" top="1" bottom="1" header="0.5" footer="0.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אלי מלכי</dc:creator>
  <cp:keywords/>
  <dc:description/>
  <cp:lastModifiedBy>אלי מלכי</cp:lastModifiedBy>
  <dcterms:created xsi:type="dcterms:W3CDTF">2010-01-24T14:40:15Z</dcterms:created>
  <dcterms:modified xsi:type="dcterms:W3CDTF">2017-04-13T10:36:19Z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